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\\Amsv00\健康ほけん課\健康ほけん課（～H30年度）\保険年金係\国民健康保険\国民健康保険税\広報・ＨＰ\HP\R7\"/>
    </mc:Choice>
  </mc:AlternateContent>
  <xr:revisionPtr revIDLastSave="0" documentId="13_ncr:1_{FE1DB995-6983-4865-836D-07632035AC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７国保税試算" sheetId="1" r:id="rId1"/>
    <sheet name="入力例" sheetId="2" r:id="rId2"/>
  </sheets>
  <definedNames>
    <definedName name="_xlnm.Print_Area" localSheetId="0">'R７国保税試算'!$A$1:$S$19</definedName>
    <definedName name="_xlnm.Print_Area" localSheetId="1">入力例!$A$1:$S$19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2" l="1"/>
  <c r="S7" i="2"/>
  <c r="S6" i="2"/>
  <c r="S5" i="2"/>
  <c r="S4" i="2"/>
  <c r="C25" i="1" l="1"/>
  <c r="X8" i="1"/>
  <c r="X7" i="1"/>
  <c r="X6" i="1"/>
  <c r="X5" i="1"/>
  <c r="X4" i="1"/>
  <c r="W4" i="1"/>
  <c r="Z4" i="1" s="1"/>
  <c r="V8" i="1"/>
  <c r="V7" i="1"/>
  <c r="V6" i="1"/>
  <c r="V5" i="1"/>
  <c r="V4" i="1"/>
  <c r="W8" i="1"/>
  <c r="Z8" i="1" s="1"/>
  <c r="W7" i="1"/>
  <c r="Z7" i="1" s="1"/>
  <c r="W6" i="1"/>
  <c r="Z6" i="1" s="1"/>
  <c r="W5" i="1"/>
  <c r="Z5" i="1" s="1"/>
  <c r="U7" i="1" l="1"/>
  <c r="U6" i="1"/>
  <c r="U8" i="1"/>
  <c r="U5" i="1"/>
  <c r="U4" i="1"/>
  <c r="Y5" i="1"/>
  <c r="W26" i="1" s="1"/>
  <c r="Y6" i="1"/>
  <c r="W27" i="1" s="1"/>
  <c r="Y7" i="1"/>
  <c r="P30" i="1" s="1"/>
  <c r="Y8" i="1"/>
  <c r="W29" i="1" s="1"/>
  <c r="Y4" i="1"/>
  <c r="S5" i="1"/>
  <c r="T5" i="1" s="1"/>
  <c r="S6" i="1"/>
  <c r="T6" i="1"/>
  <c r="S7" i="1"/>
  <c r="T7" i="1"/>
  <c r="S8" i="1"/>
  <c r="T8" i="1"/>
  <c r="S4" i="1"/>
  <c r="W25" i="1" l="1"/>
  <c r="S30" i="1"/>
  <c r="T32" i="1"/>
  <c r="T27" i="1"/>
  <c r="Z26" i="1"/>
  <c r="T25" i="1"/>
  <c r="Z28" i="1"/>
  <c r="T29" i="1"/>
  <c r="AA29" i="1"/>
  <c r="Z29" i="1"/>
  <c r="Z27" i="1"/>
  <c r="AA27" i="1"/>
  <c r="T26" i="1"/>
  <c r="S31" i="1"/>
  <c r="W28" i="1"/>
  <c r="T28" i="1"/>
  <c r="X29" i="1"/>
  <c r="U29" i="1"/>
  <c r="Y10" i="1"/>
  <c r="Q30" i="1"/>
  <c r="U10" i="1"/>
  <c r="T4" i="1"/>
  <c r="V32" i="1" l="1"/>
  <c r="AA25" i="1"/>
  <c r="Z25" i="1"/>
  <c r="U32" i="1" l="1"/>
  <c r="X27" i="1"/>
  <c r="AA28" i="1"/>
  <c r="U27" i="1"/>
  <c r="U28" i="1"/>
  <c r="X28" i="1"/>
  <c r="Y25" i="1"/>
  <c r="U25" i="1"/>
  <c r="V25" i="1"/>
  <c r="X25" i="1"/>
  <c r="AB25" i="1"/>
  <c r="AA26" i="1"/>
  <c r="U26" i="1"/>
  <c r="X26" i="1"/>
  <c r="Y30" i="1" l="1"/>
  <c r="V30" i="1"/>
  <c r="AB30" i="1"/>
  <c r="AB32" i="1" l="1"/>
  <c r="AB34" i="1" s="1"/>
  <c r="E14" i="1" s="1"/>
  <c r="E12" i="1" l="1"/>
</calcChain>
</file>

<file path=xl/sharedStrings.xml><?xml version="1.0" encoding="utf-8"?>
<sst xmlns="http://schemas.openxmlformats.org/spreadsheetml/2006/main" count="109" uniqueCount="56">
  <si>
    <t>年齢</t>
    <rPh sb="0" eb="2">
      <t>ネンレイ</t>
    </rPh>
    <phoneticPr fontId="1"/>
  </si>
  <si>
    <t>給与所得</t>
    <rPh sb="0" eb="2">
      <t>キュウヨ</t>
    </rPh>
    <rPh sb="2" eb="4">
      <t>ショトク</t>
    </rPh>
    <phoneticPr fontId="1"/>
  </si>
  <si>
    <t>世帯主</t>
    <rPh sb="0" eb="3">
      <t>セタイヌシ</t>
    </rPh>
    <phoneticPr fontId="1"/>
  </si>
  <si>
    <t>その他所得</t>
    <rPh sb="2" eb="3">
      <t>タ</t>
    </rPh>
    <rPh sb="3" eb="5">
      <t>ショトク</t>
    </rPh>
    <phoneticPr fontId="1"/>
  </si>
  <si>
    <t>加入月数</t>
    <rPh sb="0" eb="2">
      <t>カニュウ</t>
    </rPh>
    <rPh sb="2" eb="3">
      <t>ツキ</t>
    </rPh>
    <rPh sb="3" eb="4">
      <t>スウ</t>
    </rPh>
    <phoneticPr fontId="1"/>
  </si>
  <si>
    <t>氏名</t>
    <rPh sb="0" eb="2">
      <t>シメイ</t>
    </rPh>
    <phoneticPr fontId="1"/>
  </si>
  <si>
    <t>軽減フラグ</t>
    <rPh sb="0" eb="2">
      <t>ケイゲン</t>
    </rPh>
    <phoneticPr fontId="1"/>
  </si>
  <si>
    <t>医療分</t>
    <rPh sb="0" eb="2">
      <t>イリョウ</t>
    </rPh>
    <rPh sb="2" eb="3">
      <t>ブン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</si>
  <si>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</si>
  <si>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</si>
  <si>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所得割</t>
    <rPh sb="0" eb="2">
      <t>ショトク</t>
    </rPh>
    <rPh sb="2" eb="3">
      <t>ワリ</t>
    </rPh>
    <phoneticPr fontId="1"/>
  </si>
  <si>
    <t>均等割</t>
    <rPh sb="0" eb="3">
      <t>キントウワリ</t>
    </rPh>
    <phoneticPr fontId="1"/>
  </si>
  <si>
    <t>平等割</t>
    <rPh sb="0" eb="2">
      <t>ビョウドウ</t>
    </rPh>
    <rPh sb="2" eb="3">
      <t>ワリ</t>
    </rPh>
    <phoneticPr fontId="1"/>
  </si>
  <si>
    <t>介護フラグ</t>
    <rPh sb="0" eb="2">
      <t>カイゴ</t>
    </rPh>
    <phoneticPr fontId="1"/>
  </si>
  <si>
    <t>○</t>
  </si>
  <si>
    <t>○</t>
    <phoneticPr fontId="1"/>
  </si>
  <si>
    <t>軽減所得</t>
    <rPh sb="0" eb="2">
      <t>ケイゲン</t>
    </rPh>
    <rPh sb="2" eb="4">
      <t>ショトク</t>
    </rPh>
    <phoneticPr fontId="1"/>
  </si>
  <si>
    <t>軽減割合</t>
    <rPh sb="0" eb="2">
      <t>ケイゲン</t>
    </rPh>
    <rPh sb="2" eb="4">
      <t>ワリアイ</t>
    </rPh>
    <phoneticPr fontId="1"/>
  </si>
  <si>
    <t>給与収入</t>
    <rPh sb="0" eb="2">
      <t>キュウヨ</t>
    </rPh>
    <rPh sb="2" eb="4">
      <t>シュウニュウ</t>
    </rPh>
    <phoneticPr fontId="1"/>
  </si>
  <si>
    <t>年金収入</t>
    <rPh sb="0" eb="2">
      <t>ネンキン</t>
    </rPh>
    <rPh sb="2" eb="4">
      <t>シュウニュウ</t>
    </rPh>
    <phoneticPr fontId="1"/>
  </si>
  <si>
    <t>A*0.4-100000</t>
    <phoneticPr fontId="1"/>
  </si>
  <si>
    <t>A*0.3+80000</t>
    <phoneticPr fontId="1"/>
  </si>
  <si>
    <t>A*0.2+440000</t>
    <phoneticPr fontId="1"/>
  </si>
  <si>
    <t>A*0.1+1100000</t>
    <phoneticPr fontId="1"/>
  </si>
  <si>
    <t>A*0.25+275000</t>
    <phoneticPr fontId="1"/>
  </si>
  <si>
    <t>A*0.15+685000</t>
    <phoneticPr fontId="1"/>
  </si>
  <si>
    <t>A*0.05+1455000</t>
    <phoneticPr fontId="1"/>
  </si>
  <si>
    <t>A*0.25+275000</t>
    <phoneticPr fontId="1"/>
  </si>
  <si>
    <t>A*0.15+685000</t>
    <phoneticPr fontId="1"/>
  </si>
  <si>
    <t>A*0.05+1455000</t>
    <phoneticPr fontId="1"/>
  </si>
  <si>
    <t>給与</t>
    <rPh sb="0" eb="2">
      <t>キュウヨ</t>
    </rPh>
    <phoneticPr fontId="1"/>
  </si>
  <si>
    <t>年金65</t>
    <rPh sb="0" eb="2">
      <t>ネンキン</t>
    </rPh>
    <phoneticPr fontId="1"/>
  </si>
  <si>
    <t>年金60</t>
    <rPh sb="0" eb="2">
      <t>ネンキン</t>
    </rPh>
    <phoneticPr fontId="1"/>
  </si>
  <si>
    <t>年金65所得</t>
    <rPh sb="0" eb="2">
      <t>ネンキン</t>
    </rPh>
    <rPh sb="4" eb="6">
      <t>ショトク</t>
    </rPh>
    <phoneticPr fontId="1"/>
  </si>
  <si>
    <t>年金60所得</t>
    <rPh sb="0" eb="2">
      <t>ネンキン</t>
    </rPh>
    <rPh sb="4" eb="6">
      <t>ショトク</t>
    </rPh>
    <phoneticPr fontId="1"/>
  </si>
  <si>
    <t>1カ月あたりの国保税額</t>
    <rPh sb="2" eb="3">
      <t>ゲツ</t>
    </rPh>
    <rPh sb="7" eb="9">
      <t>コクホ</t>
    </rPh>
    <rPh sb="9" eb="10">
      <t>ゼイ</t>
    </rPh>
    <rPh sb="10" eb="11">
      <t>ガク</t>
    </rPh>
    <phoneticPr fontId="1"/>
  </si>
  <si>
    <t>※1カ月あたりの国保税額（年額÷加入月数）と、各納期毎の国保税額（年額÷納期数）は異なりますのでご注意ください。</t>
    <rPh sb="3" eb="4">
      <t>ゲツ</t>
    </rPh>
    <rPh sb="8" eb="10">
      <t>コクホ</t>
    </rPh>
    <rPh sb="10" eb="11">
      <t>ゼイ</t>
    </rPh>
    <rPh sb="11" eb="12">
      <t>ガク</t>
    </rPh>
    <rPh sb="13" eb="15">
      <t>ネンガク</t>
    </rPh>
    <rPh sb="16" eb="18">
      <t>カニュウ</t>
    </rPh>
    <rPh sb="18" eb="19">
      <t>ツキ</t>
    </rPh>
    <rPh sb="19" eb="20">
      <t>スウ</t>
    </rPh>
    <rPh sb="23" eb="24">
      <t>カク</t>
    </rPh>
    <rPh sb="24" eb="26">
      <t>ノウキ</t>
    </rPh>
    <rPh sb="26" eb="27">
      <t>ゴト</t>
    </rPh>
    <rPh sb="28" eb="30">
      <t>コクホ</t>
    </rPh>
    <rPh sb="30" eb="31">
      <t>ゼイ</t>
    </rPh>
    <rPh sb="31" eb="32">
      <t>ガク</t>
    </rPh>
    <rPh sb="33" eb="35">
      <t>ネンガク</t>
    </rPh>
    <rPh sb="36" eb="38">
      <t>ノウキ</t>
    </rPh>
    <rPh sb="38" eb="39">
      <t>スウ</t>
    </rPh>
    <rPh sb="41" eb="42">
      <t>コト</t>
    </rPh>
    <rPh sb="49" eb="51">
      <t>チュウイ</t>
    </rPh>
    <phoneticPr fontId="1"/>
  </si>
  <si>
    <t>収入・所得の情報（円）</t>
    <rPh sb="0" eb="2">
      <t>シュウニュウ</t>
    </rPh>
    <rPh sb="3" eb="5">
      <t>ショトク</t>
    </rPh>
    <rPh sb="6" eb="8">
      <t>ジョウホウ</t>
    </rPh>
    <rPh sb="9" eb="10">
      <t>エン</t>
    </rPh>
    <phoneticPr fontId="1"/>
  </si>
  <si>
    <t>被保1</t>
    <rPh sb="0" eb="1">
      <t>ヒ</t>
    </rPh>
    <rPh sb="1" eb="2">
      <t>ホ</t>
    </rPh>
    <phoneticPr fontId="1"/>
  </si>
  <si>
    <t>被保2</t>
    <rPh sb="0" eb="1">
      <t>ヒ</t>
    </rPh>
    <rPh sb="1" eb="2">
      <t>ホ</t>
    </rPh>
    <phoneticPr fontId="1"/>
  </si>
  <si>
    <t>被保3</t>
    <rPh sb="0" eb="1">
      <t>ヒ</t>
    </rPh>
    <rPh sb="1" eb="2">
      <t>ホ</t>
    </rPh>
    <phoneticPr fontId="1"/>
  </si>
  <si>
    <t>被保4</t>
    <rPh sb="0" eb="1">
      <t>ヒ</t>
    </rPh>
    <rPh sb="1" eb="2">
      <t>ホ</t>
    </rPh>
    <phoneticPr fontId="1"/>
  </si>
  <si>
    <t>【注意1】世帯主が国保加入でない場合も、国保加入期間を空欄にして年齢・収入・所得等の情報を入力してください。軽減判定等の計算で必要になります。</t>
    <rPh sb="1" eb="3">
      <t>チュウイ</t>
    </rPh>
    <rPh sb="5" eb="8">
      <t>セタイヌシ</t>
    </rPh>
    <rPh sb="9" eb="11">
      <t>コクホ</t>
    </rPh>
    <rPh sb="11" eb="13">
      <t>カニュウ</t>
    </rPh>
    <rPh sb="16" eb="18">
      <t>バアイ</t>
    </rPh>
    <rPh sb="20" eb="22">
      <t>コクホ</t>
    </rPh>
    <rPh sb="22" eb="24">
      <t>カニュウ</t>
    </rPh>
    <rPh sb="24" eb="26">
      <t>キカン</t>
    </rPh>
    <rPh sb="27" eb="29">
      <t>クウラン</t>
    </rPh>
    <rPh sb="32" eb="34">
      <t>ネンレイ</t>
    </rPh>
    <rPh sb="35" eb="37">
      <t>シュウニュウ</t>
    </rPh>
    <rPh sb="38" eb="40">
      <t>ショトク</t>
    </rPh>
    <rPh sb="40" eb="41">
      <t>トウ</t>
    </rPh>
    <rPh sb="42" eb="44">
      <t>ジョウホウ</t>
    </rPh>
    <rPh sb="45" eb="47">
      <t>ニュウリョク</t>
    </rPh>
    <rPh sb="54" eb="56">
      <t>ケイゲン</t>
    </rPh>
    <rPh sb="56" eb="58">
      <t>ハンテイ</t>
    </rPh>
    <rPh sb="58" eb="59">
      <t>トウ</t>
    </rPh>
    <rPh sb="60" eb="62">
      <t>ケイサン</t>
    </rPh>
    <rPh sb="63" eb="65">
      <t>ヒツヨウ</t>
    </rPh>
    <phoneticPr fontId="1"/>
  </si>
  <si>
    <t>【注意2】年齢は、4月1日時点の年齢を入力してください。</t>
    <rPh sb="1" eb="3">
      <t>チュウイ</t>
    </rPh>
    <rPh sb="5" eb="7">
      <t>ネンレイ</t>
    </rPh>
    <rPh sb="10" eb="11">
      <t>ガツ</t>
    </rPh>
    <rPh sb="12" eb="13">
      <t>ニチ</t>
    </rPh>
    <rPh sb="13" eb="15">
      <t>ジテン</t>
    </rPh>
    <rPh sb="16" eb="18">
      <t>ネンレイ</t>
    </rPh>
    <rPh sb="19" eb="21">
      <t>ニュウリョク</t>
    </rPh>
    <phoneticPr fontId="1"/>
  </si>
  <si>
    <t>年金65軽減</t>
    <rPh sb="0" eb="2">
      <t>ネンキン</t>
    </rPh>
    <rPh sb="4" eb="6">
      <t>ケイゲン</t>
    </rPh>
    <phoneticPr fontId="1"/>
  </si>
  <si>
    <t>美里　太郎</t>
    <rPh sb="0" eb="2">
      <t>ミサト</t>
    </rPh>
    <rPh sb="3" eb="5">
      <t>タロウ</t>
    </rPh>
    <phoneticPr fontId="1"/>
  </si>
  <si>
    <t>美里　花子</t>
    <rPh sb="0" eb="2">
      <t>ミサト</t>
    </rPh>
    <rPh sb="3" eb="5">
      <t>ハナコ</t>
    </rPh>
    <phoneticPr fontId="1"/>
  </si>
  <si>
    <t>美里　一郎</t>
    <rPh sb="0" eb="2">
      <t>ミサト</t>
    </rPh>
    <rPh sb="3" eb="5">
      <t>イチロウ</t>
    </rPh>
    <phoneticPr fontId="1"/>
  </si>
  <si>
    <t>美里　太一</t>
    <rPh sb="0" eb="2">
      <t>ミサト</t>
    </rPh>
    <rPh sb="3" eb="5">
      <t>タイチ</t>
    </rPh>
    <phoneticPr fontId="1"/>
  </si>
  <si>
    <t>国保加入期間（月）</t>
    <rPh sb="0" eb="2">
      <t>コクホ</t>
    </rPh>
    <rPh sb="2" eb="4">
      <t>カニュウ</t>
    </rPh>
    <rPh sb="4" eb="6">
      <t>キカン</t>
    </rPh>
    <rPh sb="7" eb="8">
      <t>ツキ</t>
    </rPh>
    <phoneticPr fontId="1"/>
  </si>
  <si>
    <t>※計算結果は概算になります。実際の国保税額とは差異が出る場合がありますので、あらかじめご了承ください。</t>
    <rPh sb="1" eb="3">
      <t>ケイサン</t>
    </rPh>
    <rPh sb="3" eb="5">
      <t>ケッカ</t>
    </rPh>
    <rPh sb="6" eb="8">
      <t>ガイサン</t>
    </rPh>
    <rPh sb="14" eb="16">
      <t>ジッサイ</t>
    </rPh>
    <rPh sb="17" eb="19">
      <t>コクホ</t>
    </rPh>
    <rPh sb="19" eb="20">
      <t>ゼイ</t>
    </rPh>
    <rPh sb="20" eb="21">
      <t>ガク</t>
    </rPh>
    <rPh sb="23" eb="25">
      <t>サイ</t>
    </rPh>
    <rPh sb="26" eb="27">
      <t>デ</t>
    </rPh>
    <rPh sb="28" eb="30">
      <t>バアイ</t>
    </rPh>
    <rPh sb="44" eb="46">
      <t>リョウショウ</t>
    </rPh>
    <phoneticPr fontId="1"/>
  </si>
  <si>
    <t>※未就学児軽減には本試算表は対応していませんので、詳細な計算を希望される場合はお問合せください。</t>
    <rPh sb="1" eb="5">
      <t>ミシュウガクジ</t>
    </rPh>
    <rPh sb="5" eb="7">
      <t>ケイゲン</t>
    </rPh>
    <rPh sb="9" eb="10">
      <t>ホン</t>
    </rPh>
    <rPh sb="10" eb="13">
      <t>シサンヒョウ</t>
    </rPh>
    <rPh sb="14" eb="16">
      <t>タイオウ</t>
    </rPh>
    <rPh sb="25" eb="27">
      <t>ショウサイ</t>
    </rPh>
    <rPh sb="28" eb="30">
      <t>ケイサン</t>
    </rPh>
    <rPh sb="31" eb="33">
      <t>キボウ</t>
    </rPh>
    <rPh sb="36" eb="38">
      <t>バアイ</t>
    </rPh>
    <rPh sb="40" eb="42">
      <t>トイアワ</t>
    </rPh>
    <phoneticPr fontId="1"/>
  </si>
  <si>
    <t>※計算結果は概算になります。実際の国保税額とは差異がでる場合がありますので、あらかじめご了承ください。</t>
    <rPh sb="1" eb="3">
      <t>ケイサン</t>
    </rPh>
    <rPh sb="3" eb="5">
      <t>ケッカ</t>
    </rPh>
    <rPh sb="6" eb="8">
      <t>ガイサン</t>
    </rPh>
    <rPh sb="14" eb="16">
      <t>ジッサイ</t>
    </rPh>
    <rPh sb="17" eb="19">
      <t>コクホ</t>
    </rPh>
    <rPh sb="19" eb="20">
      <t>ゼイ</t>
    </rPh>
    <rPh sb="20" eb="21">
      <t>ガク</t>
    </rPh>
    <rPh sb="23" eb="25">
      <t>サイ</t>
    </rPh>
    <rPh sb="28" eb="30">
      <t>バアイ</t>
    </rPh>
    <rPh sb="44" eb="46">
      <t>リョウショウ</t>
    </rPh>
    <phoneticPr fontId="1"/>
  </si>
  <si>
    <t>令和７年度国民健康保険税額試算シート（会津美里町）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2" eb="13">
      <t>ガク</t>
    </rPh>
    <rPh sb="13" eb="15">
      <t>シサン</t>
    </rPh>
    <rPh sb="19" eb="24">
      <t>アイヅミサトマチ</t>
    </rPh>
    <phoneticPr fontId="1"/>
  </si>
  <si>
    <t>令和７年度国保税（年額）</t>
    <rPh sb="0" eb="2">
      <t>レイワ</t>
    </rPh>
    <rPh sb="3" eb="5">
      <t>ネンド</t>
    </rPh>
    <rPh sb="5" eb="7">
      <t>コクホ</t>
    </rPh>
    <rPh sb="7" eb="8">
      <t>ゼイ</t>
    </rPh>
    <rPh sb="9" eb="11">
      <t>ネンガク</t>
    </rPh>
    <phoneticPr fontId="1"/>
  </si>
  <si>
    <t>令和７年度国民健康保険税額試算シート（会津美里町）</t>
    <rPh sb="0" eb="1">
      <t>レイ</t>
    </rPh>
    <rPh sb="3" eb="5">
      <t>コクミン</t>
    </rPh>
    <rPh sb="5" eb="7">
      <t>ケンコウ</t>
    </rPh>
    <rPh sb="7" eb="9">
      <t>ホケン</t>
    </rPh>
    <rPh sb="9" eb="10">
      <t>ゼイ</t>
    </rPh>
    <rPh sb="10" eb="11">
      <t>ガク</t>
    </rPh>
    <rPh sb="11" eb="13">
      <t>シサン</t>
    </rPh>
    <rPh sb="17" eb="22">
      <t>アイヅミサトマチ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</si>
</sst>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円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0" xfId="0" applyNumberFormat="1" applyFill="1" applyAlignment="1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Protection="1">
      <alignment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176" fontId="0" fillId="2" borderId="1" xfId="0" applyNumberFormat="1" applyFill="1" applyBorder="1" applyProtection="1">
      <alignment vertical="center"/>
      <protection locked="0" hidden="1"/>
    </xf>
    <xf numFmtId="0" fontId="0" fillId="2" borderId="1" xfId="0" applyFill="1" applyBorder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76" fontId="0" fillId="2" borderId="1" xfId="0" applyNumberFormat="1" applyFill="1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horizontal="center" vertical="center"/>
      <protection hidden="1"/>
    </xf>
    <xf numFmtId="0" fontId="4" fillId="0" borderId="12" xfId="0" applyFont="1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7" xfId="0" applyFill="1" applyBorder="1" applyAlignment="1" applyProtection="1">
      <alignment horizontal="center" vertical="center"/>
      <protection hidden="1"/>
    </xf>
    <xf numFmtId="176" fontId="0" fillId="0" borderId="16" xfId="0" applyNumberFormat="1" applyBorder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176" fontId="0" fillId="0" borderId="0" xfId="0" applyNumberFormat="1" applyBorder="1" applyProtection="1">
      <alignment vertical="center"/>
      <protection hidden="1"/>
    </xf>
    <xf numFmtId="176" fontId="0" fillId="0" borderId="19" xfId="0" applyNumberFormat="1" applyBorder="1" applyProtection="1">
      <alignment vertical="center"/>
      <protection hidden="1"/>
    </xf>
    <xf numFmtId="0" fontId="0" fillId="0" borderId="18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176" fontId="0" fillId="0" borderId="21" xfId="0" applyNumberFormat="1" applyBorder="1" applyProtection="1">
      <alignment vertical="center"/>
      <protection hidden="1"/>
    </xf>
    <xf numFmtId="176" fontId="0" fillId="0" borderId="22" xfId="0" applyNumberFormat="1" applyBorder="1" applyProtection="1">
      <alignment vertical="center"/>
      <protection hidden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Alignment="1">
      <alignment vertical="center"/>
    </xf>
    <xf numFmtId="176" fontId="0" fillId="0" borderId="1" xfId="0" applyNumberFormat="1" applyFill="1" applyBorder="1">
      <alignment vertical="center"/>
    </xf>
    <xf numFmtId="0" fontId="4" fillId="0" borderId="12" xfId="0" applyFont="1" applyBorder="1" applyProtection="1">
      <alignment vertical="center"/>
      <protection hidden="1"/>
    </xf>
    <xf numFmtId="0" fontId="0" fillId="0" borderId="13" xfId="0" applyBorder="1" applyProtection="1">
      <alignment vertical="center"/>
      <protection hidden="1"/>
    </xf>
    <xf numFmtId="176" fontId="0" fillId="0" borderId="13" xfId="0" applyNumberFormat="1" applyBorder="1" applyProtection="1">
      <alignment vertical="center"/>
      <protection hidden="1"/>
    </xf>
    <xf numFmtId="176" fontId="0" fillId="0" borderId="14" xfId="0" applyNumberFormat="1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176" fontId="0" fillId="2" borderId="1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hidden="1"/>
    </xf>
    <xf numFmtId="176" fontId="0" fillId="0" borderId="16" xfId="0" applyNumberForma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77" fontId="2" fillId="0" borderId="1" xfId="0" applyNumberFormat="1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</xdr:row>
      <xdr:rowOff>9525</xdr:rowOff>
    </xdr:from>
    <xdr:to>
      <xdr:col>17</xdr:col>
      <xdr:colOff>1123950</xdr:colOff>
      <xdr:row>4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6275" y="619125"/>
          <a:ext cx="8505825" cy="295275"/>
        </a:xfrm>
        <a:prstGeom prst="round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238126</xdr:colOff>
      <xdr:row>4</xdr:row>
      <xdr:rowOff>66675</xdr:rowOff>
    </xdr:from>
    <xdr:to>
      <xdr:col>14</xdr:col>
      <xdr:colOff>295275</xdr:colOff>
      <xdr:row>5</xdr:row>
      <xdr:rowOff>257175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67076" y="981075"/>
          <a:ext cx="2495549" cy="495300"/>
        </a:xfrm>
        <a:prstGeom prst="round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28575</xdr:colOff>
      <xdr:row>1</xdr:row>
      <xdr:rowOff>47625</xdr:rowOff>
    </xdr:from>
    <xdr:to>
      <xdr:col>18</xdr:col>
      <xdr:colOff>9525</xdr:colOff>
      <xdr:row>2</xdr:row>
      <xdr:rowOff>238125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00725" y="47625"/>
          <a:ext cx="3409950" cy="495300"/>
        </a:xfrm>
        <a:prstGeom prst="roundRect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333375</xdr:colOff>
      <xdr:row>4</xdr:row>
      <xdr:rowOff>42863</xdr:rowOff>
    </xdr:from>
    <xdr:to>
      <xdr:col>1</xdr:col>
      <xdr:colOff>333375</xdr:colOff>
      <xdr:row>7</xdr:row>
      <xdr:rowOff>171450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1019175" y="957263"/>
          <a:ext cx="0" cy="104298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</xdr:row>
      <xdr:rowOff>19049</xdr:rowOff>
    </xdr:from>
    <xdr:to>
      <xdr:col>11</xdr:col>
      <xdr:colOff>152400</xdr:colOff>
      <xdr:row>8</xdr:row>
      <xdr:rowOff>219074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7625" y="1847849"/>
          <a:ext cx="4657725" cy="5048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世帯主が国保加入でない場合の入力例です。</a:t>
          </a:r>
          <a:endParaRPr kumimoji="1" lang="en-US" altLang="ja-JP" sz="1100"/>
        </a:p>
        <a:p>
          <a:r>
            <a:rPr kumimoji="1" lang="ja-JP" altLang="en-US" sz="1100"/>
            <a:t>国保加入期間は入力せずに、それ以外の情報を入力してください。</a:t>
          </a:r>
        </a:p>
      </xdr:txBody>
    </xdr:sp>
    <xdr:clientData/>
  </xdr:twoCellAnchor>
  <xdr:twoCellAnchor>
    <xdr:from>
      <xdr:col>13</xdr:col>
      <xdr:colOff>190500</xdr:colOff>
      <xdr:row>5</xdr:row>
      <xdr:rowOff>257175</xdr:rowOff>
    </xdr:from>
    <xdr:to>
      <xdr:col>13</xdr:col>
      <xdr:colOff>190500</xdr:colOff>
      <xdr:row>9</xdr:row>
      <xdr:rowOff>80962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 flipV="1">
          <a:off x="5353050" y="1476375"/>
          <a:ext cx="0" cy="104298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19050</xdr:rowOff>
    </xdr:from>
    <xdr:to>
      <xdr:col>16</xdr:col>
      <xdr:colOff>962025</xdr:colOff>
      <xdr:row>10</xdr:row>
      <xdr:rowOff>85725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333750" y="2457450"/>
          <a:ext cx="4543425" cy="3714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国保に加入する期間について、プルダウンから</a:t>
          </a:r>
          <a:r>
            <a:rPr kumimoji="1" lang="en-US" altLang="ja-JP" sz="1100"/>
            <a:t>『</a:t>
          </a:r>
          <a:r>
            <a:rPr kumimoji="1" lang="ja-JP" altLang="en-US" sz="1100"/>
            <a:t>○</a:t>
          </a:r>
          <a:r>
            <a:rPr kumimoji="1" lang="en-US" altLang="ja-JP" sz="1100"/>
            <a:t>』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47625</xdr:colOff>
      <xdr:row>2</xdr:row>
      <xdr:rowOff>114300</xdr:rowOff>
    </xdr:from>
    <xdr:to>
      <xdr:col>18</xdr:col>
      <xdr:colOff>619127</xdr:colOff>
      <xdr:row>10</xdr:row>
      <xdr:rowOff>295277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 flipV="1">
          <a:off x="9248775" y="419100"/>
          <a:ext cx="571502" cy="261937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10</xdr:row>
      <xdr:rowOff>257175</xdr:rowOff>
    </xdr:from>
    <xdr:to>
      <xdr:col>18</xdr:col>
      <xdr:colOff>695325</xdr:colOff>
      <xdr:row>12</xdr:row>
      <xdr:rowOff>257175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486400" y="3314700"/>
          <a:ext cx="4410075" cy="6096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給与と年金は</a:t>
          </a:r>
          <a:r>
            <a:rPr kumimoji="1" lang="en-US" altLang="ja-JP" sz="1100"/>
            <a:t>『</a:t>
          </a:r>
          <a:r>
            <a:rPr kumimoji="1" lang="ja-JP" altLang="en-US" sz="1100"/>
            <a:t>収入</a:t>
          </a:r>
          <a:r>
            <a:rPr kumimoji="1" lang="en-US" altLang="ja-JP" sz="1100"/>
            <a:t>』</a:t>
          </a:r>
          <a:r>
            <a:rPr kumimoji="1" lang="ja-JP" altLang="en-US" sz="1100"/>
            <a:t>を入力し、その他は</a:t>
          </a:r>
          <a:r>
            <a:rPr kumimoji="1" lang="en-US" altLang="ja-JP" sz="1100"/>
            <a:t>『</a:t>
          </a:r>
          <a:r>
            <a:rPr kumimoji="1" lang="ja-JP" altLang="en-US" sz="1100"/>
            <a:t>所得</a:t>
          </a:r>
          <a:r>
            <a:rPr kumimoji="1" lang="en-US" altLang="ja-JP" sz="1100"/>
            <a:t>』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  <a:p>
          <a:r>
            <a:rPr kumimoji="1" lang="ja-JP" altLang="en-US" sz="1100"/>
            <a:t>入力の際は、申告書（写）や源泉徴収票等を参考にしてください。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4"/>
  <sheetViews>
    <sheetView tabSelected="1" zoomScaleNormal="100" zoomScaleSheetLayoutView="100" workbookViewId="0">
      <selection activeCell="B4" sqref="B4"/>
    </sheetView>
  </sheetViews>
  <sheetFormatPr defaultRowHeight="24" customHeight="1" outlineLevelRow="1" outlineLevelCol="1" x14ac:dyDescent="0.2"/>
  <cols>
    <col min="2" max="2" width="12.44140625" customWidth="1"/>
    <col min="3" max="3" width="6.21875" customWidth="1"/>
    <col min="4" max="15" width="4" customWidth="1"/>
    <col min="16" max="18" width="15" style="2" customWidth="1"/>
    <col min="19" max="19" width="10.109375" style="2" customWidth="1"/>
    <col min="20" max="20" width="11.109375" style="2" hidden="1" customWidth="1" outlineLevel="1"/>
    <col min="21" max="21" width="10.6640625" style="2" hidden="1" customWidth="1" outlineLevel="1"/>
    <col min="22" max="22" width="9.5546875" style="2" hidden="1" customWidth="1" outlineLevel="1"/>
    <col min="23" max="24" width="11.6640625" style="2" hidden="1" customWidth="1" outlineLevel="1"/>
    <col min="25" max="25" width="11.5546875" style="2" hidden="1" customWidth="1" outlineLevel="1"/>
    <col min="26" max="26" width="11.6640625" style="2" hidden="1" customWidth="1" outlineLevel="1"/>
    <col min="27" max="27" width="11.109375" style="2" hidden="1" customWidth="1" outlineLevel="1"/>
    <col min="28" max="28" width="10" style="2" hidden="1" customWidth="1" outlineLevel="1"/>
    <col min="29" max="29" width="11.109375" style="2" hidden="1" customWidth="1" outlineLevel="1"/>
    <col min="30" max="30" width="9" style="2" hidden="1" customWidth="1" outlineLevel="1"/>
    <col min="31" max="31" width="15.6640625" style="2" hidden="1" customWidth="1" outlineLevel="1"/>
    <col min="32" max="32" width="9" hidden="1" customWidth="1" outlineLevel="1"/>
    <col min="33" max="33" width="9" collapsed="1"/>
  </cols>
  <sheetData>
    <row r="1" spans="1:31" ht="24" customHeight="1" x14ac:dyDescent="0.2">
      <c r="A1" s="23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6"/>
    </row>
    <row r="2" spans="1:31" ht="24" customHeight="1" x14ac:dyDescent="0.2">
      <c r="A2" s="47"/>
      <c r="B2" s="46" t="s">
        <v>5</v>
      </c>
      <c r="C2" s="46" t="s">
        <v>0</v>
      </c>
      <c r="D2" s="46" t="s">
        <v>49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52" t="s">
        <v>37</v>
      </c>
      <c r="Q2" s="52"/>
      <c r="R2" s="52"/>
      <c r="S2" s="53" t="s">
        <v>4</v>
      </c>
    </row>
    <row r="3" spans="1:31" ht="24" customHeight="1" x14ac:dyDescent="0.2">
      <c r="A3" s="47"/>
      <c r="B3" s="46"/>
      <c r="C3" s="46"/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  <c r="J3" s="21">
        <v>10</v>
      </c>
      <c r="K3" s="21">
        <v>11</v>
      </c>
      <c r="L3" s="21">
        <v>12</v>
      </c>
      <c r="M3" s="21">
        <v>1</v>
      </c>
      <c r="N3" s="21">
        <v>2</v>
      </c>
      <c r="O3" s="21">
        <v>3</v>
      </c>
      <c r="P3" s="22" t="s">
        <v>18</v>
      </c>
      <c r="Q3" s="22" t="s">
        <v>19</v>
      </c>
      <c r="R3" s="22" t="s">
        <v>3</v>
      </c>
      <c r="S3" s="53"/>
      <c r="T3" s="2" t="s">
        <v>13</v>
      </c>
      <c r="U3" s="2" t="s">
        <v>6</v>
      </c>
      <c r="V3" s="2" t="s">
        <v>1</v>
      </c>
      <c r="W3" s="2" t="s">
        <v>33</v>
      </c>
      <c r="X3" s="2" t="s">
        <v>34</v>
      </c>
      <c r="Y3" s="2" t="s">
        <v>3</v>
      </c>
      <c r="Z3" s="2" t="s">
        <v>44</v>
      </c>
      <c r="AA3" s="3" t="s">
        <v>30</v>
      </c>
      <c r="AB3" s="4"/>
      <c r="AC3" s="4">
        <v>1625000</v>
      </c>
      <c r="AD3" s="4"/>
      <c r="AE3" s="5">
        <v>550000</v>
      </c>
    </row>
    <row r="4" spans="1:31" ht="24" customHeight="1" x14ac:dyDescent="0.2">
      <c r="A4" s="27" t="s">
        <v>2</v>
      </c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  <c r="Q4" s="17"/>
      <c r="R4" s="17"/>
      <c r="S4" s="28">
        <f>COUNTA(D4:O4)</f>
        <v>0</v>
      </c>
      <c r="T4" s="2">
        <f>IF(AND(65&gt;C4,C4&gt;39),S4,0)</f>
        <v>0</v>
      </c>
      <c r="U4" s="2">
        <f>IF(SUM(V4:X4)&gt;0,1,0)</f>
        <v>0</v>
      </c>
      <c r="V4" s="2">
        <f>MAX(P4-IF(P4&lt;=$AC$3,$AE$3,IF(P4&lt;=$AC$4,(P4*0.4-100000),IF(P4&lt;=$AC$5,(P4*0.3+80000),IF(P4&lt;=$AC$6,(P4*0.2+440000),IF(P4&lt;=$AC$7,(P4*0.1+1100000),$AE$8))))),)</f>
        <v>0</v>
      </c>
      <c r="W4" s="2">
        <f>MAX(IF(C4&gt;=65,Q4-IF(Q4&lt;=$AC$10,$AE$10,IF(Q4&lt;=$AC$11,(Q4*0.25+275000),IF(Q4&lt;=$AC$12,(Q4*0.15+685000),IF(Q4&lt;=$AC$13,(Q4*0.05+1455000),$AE$14)))),),)</f>
        <v>0</v>
      </c>
      <c r="X4" s="2">
        <f>MAX(IF(AND(C4&gt;=60,C4&lt;65),Q4-IF(Q4&lt;=$AC$16,$AE$16,IF(Q4&lt;=$AC$17,(Q4*0.25+275000),IF(Q4&lt;=$AC$18,(Q4*0.15+685000),IF(Q4&lt;=$AC$19,(Q4*0.05+1455000),$AE$20)))),),)</f>
        <v>0</v>
      </c>
      <c r="Y4" s="2">
        <f>R4</f>
        <v>0</v>
      </c>
      <c r="Z4" s="2">
        <f>IF(W4-150000&lt;0,0,W4-150000)</f>
        <v>0</v>
      </c>
      <c r="AA4" s="6">
        <v>1625001</v>
      </c>
      <c r="AB4" s="7"/>
      <c r="AC4" s="7">
        <v>1800000</v>
      </c>
      <c r="AD4" s="7"/>
      <c r="AE4" s="8" t="s">
        <v>20</v>
      </c>
    </row>
    <row r="5" spans="1:31" ht="24" customHeight="1" x14ac:dyDescent="0.2">
      <c r="A5" s="27" t="s">
        <v>38</v>
      </c>
      <c r="B5" s="15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7"/>
      <c r="R5" s="17"/>
      <c r="S5" s="28">
        <f t="shared" ref="S5:S8" si="0">COUNTA(D5:O5)</f>
        <v>0</v>
      </c>
      <c r="T5" s="2">
        <f t="shared" ref="T5:T8" si="1">IF(AND(65&gt;C5,C5&gt;39),S5,0)</f>
        <v>0</v>
      </c>
      <c r="U5" s="2">
        <f>IF(SUM(V5:X5)&gt;0,1,0)</f>
        <v>0</v>
      </c>
      <c r="V5" s="2">
        <f>MAX(P5-IF(P5&lt;=$AC$3,$AE$3,IF(P5&lt;=$AC$4,(P5*0.4-100000),IF(P5&lt;=$AC$5,(P5*0.3+80000),IF(P5&lt;=$AC$6,(P5*0.2+440000),IF(P5&lt;=$AC$7,(P5*0.1+1100000),$AE$8))))),)</f>
        <v>0</v>
      </c>
      <c r="W5" s="2">
        <f>MAX(IF(C5&gt;=65,Q5-IF(Q5&lt;=$AC$10,$AE$10,IF(Q5&lt;=$AC$11,(Q5*0.25+275000),IF(Q5&lt;=$AC$12,(Q5*0.15+685000),IF(Q5&lt;=$AC$13,(Q5*0.05+1455000),$AE$14)))),),)</f>
        <v>0</v>
      </c>
      <c r="X5" s="2">
        <f>MAX(IF(AND(C5&gt;=60,C5&lt;65),Q5-IF(Q5&lt;=$AC$16,$AE$16,IF(Q5&lt;=$AC$17,(Q5*0.25+275000),IF(Q5&lt;=$AC$18,(Q5*0.15+685000),IF(Q5&lt;=$AC$19,(Q5*0.05+1455000),$AE$20)))),),)</f>
        <v>0</v>
      </c>
      <c r="Y5" s="2">
        <f t="shared" ref="Y5:Y8" si="2">R5</f>
        <v>0</v>
      </c>
      <c r="Z5" s="2">
        <f t="shared" ref="Z5:Z8" si="3">IF(W5-150000&lt;0,0,W5-150000)</f>
        <v>0</v>
      </c>
      <c r="AA5" s="6">
        <v>1800001</v>
      </c>
      <c r="AB5" s="7"/>
      <c r="AC5" s="7">
        <v>3600000</v>
      </c>
      <c r="AD5" s="7"/>
      <c r="AE5" s="8" t="s">
        <v>21</v>
      </c>
    </row>
    <row r="6" spans="1:31" ht="24" customHeight="1" x14ac:dyDescent="0.2">
      <c r="A6" s="27" t="s">
        <v>39</v>
      </c>
      <c r="B6" s="15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7"/>
      <c r="R6" s="17"/>
      <c r="S6" s="28">
        <f t="shared" si="0"/>
        <v>0</v>
      </c>
      <c r="T6" s="2">
        <f t="shared" si="1"/>
        <v>0</v>
      </c>
      <c r="U6" s="2">
        <f>IF(SUM(V6:X6)&gt;0,1,0)</f>
        <v>0</v>
      </c>
      <c r="V6" s="2">
        <f>MAX(P6-IF(P6&lt;=$AC$3,$AE$3,IF(P6&lt;=$AC$4,(P6*0.4-100000),IF(P6&lt;=$AC$5,(P6*0.3+80000),IF(P6&lt;=$AC$6,(P6*0.2+440000),IF(P6&lt;=$AC$7,(P6*0.1+1100000),$AE$8))))),)</f>
        <v>0</v>
      </c>
      <c r="W6" s="2">
        <f>MAX(IF(C6&gt;=65,Q6-IF(Q6&lt;=$AC$10,$AE$10,IF(Q6&lt;=$AC$11,(Q6*0.25+275000),IF(Q6&lt;=$AC$12,(Q6*0.15+685000),IF(Q6&lt;=$AC$13,(Q6*0.05+1455000),$AE$14)))),),)</f>
        <v>0</v>
      </c>
      <c r="X6" s="2">
        <f>MAX(IF(AND(C6&gt;=60,C6&lt;65),Q6-IF(Q6&lt;=$AC$16,$AE$16,IF(Q6&lt;=$AC$17,(Q6*0.25+275000),IF(Q6&lt;=$AC$18,(Q6*0.15+685000),IF(Q6&lt;=$AC$19,(Q6*0.05+1455000),$AE$20)))),),)</f>
        <v>0</v>
      </c>
      <c r="Y6" s="2">
        <f t="shared" si="2"/>
        <v>0</v>
      </c>
      <c r="Z6" s="2">
        <f t="shared" si="3"/>
        <v>0</v>
      </c>
      <c r="AA6" s="6">
        <v>3600001</v>
      </c>
      <c r="AB6" s="7"/>
      <c r="AC6" s="7">
        <v>6600000</v>
      </c>
      <c r="AD6" s="7"/>
      <c r="AE6" s="8" t="s">
        <v>22</v>
      </c>
    </row>
    <row r="7" spans="1:31" ht="24" customHeight="1" x14ac:dyDescent="0.2">
      <c r="A7" s="27" t="s">
        <v>40</v>
      </c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7"/>
      <c r="Q7" s="17"/>
      <c r="R7" s="17"/>
      <c r="S7" s="28">
        <f t="shared" si="0"/>
        <v>0</v>
      </c>
      <c r="T7" s="2">
        <f t="shared" si="1"/>
        <v>0</v>
      </c>
      <c r="U7" s="2">
        <f>IF(SUM(V7:X7)&gt;0,1,0)</f>
        <v>0</v>
      </c>
      <c r="V7" s="2">
        <f>MAX(P7-IF(P7&lt;=$AC$3,$AE$3,IF(P7&lt;=$AC$4,(P7*0.4-100000),IF(P7&lt;=$AC$5,(P7*0.3+80000),IF(P7&lt;=$AC$6,(P7*0.2+440000),IF(P7&lt;=$AC$7,(P7*0.1+1100000),$AE$8))))),)</f>
        <v>0</v>
      </c>
      <c r="W7" s="2">
        <f>MAX(IF(C7&gt;=65,Q7-IF(Q7&lt;=$AC$10,$AE$10,IF(Q7&lt;=$AC$11,(Q7*0.25+275000),IF(Q7&lt;=$AC$12,(Q7*0.15+685000),IF(Q7&lt;=$AC$13,(Q7*0.05+1455000),$AE$14)))),),)</f>
        <v>0</v>
      </c>
      <c r="X7" s="2">
        <f>MAX(IF(AND(C7&gt;=60,C7&lt;65),Q7-IF(Q7&lt;=$AC$16,$AE$16,IF(Q7&lt;=$AC$17,(Q7*0.25+275000),IF(Q7&lt;=$AC$18,(Q7*0.15+685000),IF(Q7&lt;=$AC$19,(Q7*0.05+1455000),$AE$20)))),),)</f>
        <v>0</v>
      </c>
      <c r="Y7" s="2">
        <f t="shared" si="2"/>
        <v>0</v>
      </c>
      <c r="Z7" s="2">
        <f t="shared" si="3"/>
        <v>0</v>
      </c>
      <c r="AA7" s="6">
        <v>6600001</v>
      </c>
      <c r="AB7" s="7"/>
      <c r="AC7" s="7">
        <v>8500000</v>
      </c>
      <c r="AD7" s="7"/>
      <c r="AE7" s="8" t="s">
        <v>23</v>
      </c>
    </row>
    <row r="8" spans="1:31" ht="24" customHeight="1" x14ac:dyDescent="0.2">
      <c r="A8" s="27" t="s">
        <v>41</v>
      </c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Q8" s="17"/>
      <c r="R8" s="17"/>
      <c r="S8" s="28">
        <f t="shared" si="0"/>
        <v>0</v>
      </c>
      <c r="T8" s="2">
        <f t="shared" si="1"/>
        <v>0</v>
      </c>
      <c r="U8" s="2">
        <f>IF(SUM(V8:X8)&gt;0,1,0)</f>
        <v>0</v>
      </c>
      <c r="V8" s="2">
        <f>MAX(P8-IF(P8&lt;=$AC$3,$AE$3,IF(P8&lt;=$AC$4,(P8*0.4-100000),IF(P8&lt;=$AC$5,(P8*0.3+80000),IF(P8&lt;=$AC$6,(P8*0.2+440000),IF(P8&lt;=$AC$7,(P8*0.1+1100000),$AE$8))))),)</f>
        <v>0</v>
      </c>
      <c r="W8" s="2">
        <f>MAX(IF(C8&gt;=65,Q8-IF(Q8&lt;=$AC$10,$AE$10,IF(Q8&lt;=$AC$11,(Q8*0.25+275000),IF(Q8&lt;=$AC$12,(Q8*0.15+685000),IF(Q8&lt;=$AC$13,(Q8*0.05+1455000),$AE$14)))),),)</f>
        <v>0</v>
      </c>
      <c r="X8" s="2">
        <f>MAX(IF(AND(C8&gt;=60,C8&lt;65),Q8-IF(Q8&lt;=$AC$16,$AE$16,IF(Q8&lt;=$AC$17,(Q8*0.25+275000),IF(Q8&lt;=$AC$18,(Q8*0.15+685000),IF(Q8&lt;=$AC$19,(Q8*0.05+1455000),$AE$20)))),),)</f>
        <v>0</v>
      </c>
      <c r="Y8" s="2">
        <f t="shared" si="2"/>
        <v>0</v>
      </c>
      <c r="Z8" s="2">
        <f t="shared" si="3"/>
        <v>0</v>
      </c>
      <c r="AA8" s="9">
        <v>8500001</v>
      </c>
      <c r="AB8" s="10"/>
      <c r="AC8" s="10"/>
      <c r="AD8" s="10"/>
      <c r="AE8" s="11">
        <v>1950000</v>
      </c>
    </row>
    <row r="9" spans="1:31" ht="24" customHeight="1" x14ac:dyDescent="0.2">
      <c r="A9" s="29" t="s">
        <v>42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1"/>
      <c r="R9" s="31"/>
      <c r="S9" s="32"/>
    </row>
    <row r="10" spans="1:31" ht="24" customHeight="1" x14ac:dyDescent="0.2">
      <c r="A10" s="29" t="s">
        <v>43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1"/>
      <c r="R10" s="31"/>
      <c r="S10" s="32"/>
      <c r="U10" s="2">
        <f>IF((SUM(U4:U8)-1)&lt;0,0,(SUM(U4:U8)-1))</f>
        <v>0</v>
      </c>
      <c r="Y10" s="2">
        <f>SUM(V4:Y8)</f>
        <v>0</v>
      </c>
      <c r="AA10" s="3" t="s">
        <v>31</v>
      </c>
      <c r="AB10" s="4"/>
      <c r="AC10" s="4">
        <v>3300000</v>
      </c>
      <c r="AD10" s="4"/>
      <c r="AE10" s="5">
        <v>1100000</v>
      </c>
    </row>
    <row r="11" spans="1:31" ht="24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  <c r="S11" s="32"/>
      <c r="AA11" s="6">
        <v>3300001</v>
      </c>
      <c r="AB11" s="7"/>
      <c r="AC11" s="7">
        <v>4100000</v>
      </c>
      <c r="AD11" s="7"/>
      <c r="AE11" s="8" t="s">
        <v>24</v>
      </c>
    </row>
    <row r="12" spans="1:31" ht="24" customHeight="1" x14ac:dyDescent="0.2">
      <c r="A12" s="33"/>
      <c r="B12" s="54" t="s">
        <v>54</v>
      </c>
      <c r="C12" s="54"/>
      <c r="D12" s="54"/>
      <c r="E12" s="55">
        <f>AB32</f>
        <v>0</v>
      </c>
      <c r="F12" s="55"/>
      <c r="G12" s="55"/>
      <c r="H12" s="55"/>
      <c r="I12" s="55"/>
      <c r="J12" s="55"/>
      <c r="K12" s="55"/>
      <c r="L12" s="30"/>
      <c r="M12" s="30"/>
      <c r="N12" s="30"/>
      <c r="O12" s="30"/>
      <c r="P12" s="31"/>
      <c r="Q12" s="31"/>
      <c r="R12" s="31"/>
      <c r="S12" s="32"/>
      <c r="AA12" s="6">
        <v>4100001</v>
      </c>
      <c r="AB12" s="7"/>
      <c r="AC12" s="7">
        <v>7700000</v>
      </c>
      <c r="AD12" s="7"/>
      <c r="AE12" s="8" t="s">
        <v>25</v>
      </c>
    </row>
    <row r="13" spans="1:31" ht="24" customHeight="1" x14ac:dyDescent="0.2">
      <c r="A13" s="33"/>
      <c r="B13" s="54"/>
      <c r="C13" s="54"/>
      <c r="D13" s="54"/>
      <c r="E13" s="55"/>
      <c r="F13" s="55"/>
      <c r="G13" s="55"/>
      <c r="H13" s="55"/>
      <c r="I13" s="55"/>
      <c r="J13" s="55"/>
      <c r="K13" s="55"/>
      <c r="L13" s="30"/>
      <c r="M13" s="30"/>
      <c r="N13" s="30"/>
      <c r="O13" s="30"/>
      <c r="P13" s="31"/>
      <c r="Q13" s="31"/>
      <c r="R13" s="31"/>
      <c r="S13" s="32"/>
      <c r="AA13" s="6">
        <v>7700001</v>
      </c>
      <c r="AB13" s="7"/>
      <c r="AC13" s="7">
        <v>10000000</v>
      </c>
      <c r="AD13" s="7"/>
      <c r="AE13" s="8" t="s">
        <v>26</v>
      </c>
    </row>
    <row r="14" spans="1:31" ht="24" customHeight="1" x14ac:dyDescent="0.2">
      <c r="A14" s="33"/>
      <c r="B14" s="54" t="s">
        <v>35</v>
      </c>
      <c r="C14" s="54"/>
      <c r="D14" s="54"/>
      <c r="E14" s="55">
        <f>IFERROR(AB34,)</f>
        <v>0</v>
      </c>
      <c r="F14" s="55"/>
      <c r="G14" s="55"/>
      <c r="H14" s="55"/>
      <c r="I14" s="55"/>
      <c r="J14" s="55"/>
      <c r="K14" s="55"/>
      <c r="L14" s="30"/>
      <c r="M14" s="30"/>
      <c r="N14" s="30"/>
      <c r="O14" s="30"/>
      <c r="P14" s="31"/>
      <c r="Q14" s="31"/>
      <c r="R14" s="31"/>
      <c r="S14" s="32"/>
      <c r="AA14" s="9">
        <v>10000001</v>
      </c>
      <c r="AB14" s="10"/>
      <c r="AC14" s="10"/>
      <c r="AD14" s="10"/>
      <c r="AE14" s="11">
        <v>1955000</v>
      </c>
    </row>
    <row r="15" spans="1:31" ht="24" customHeight="1" x14ac:dyDescent="0.2">
      <c r="A15" s="33"/>
      <c r="B15" s="54"/>
      <c r="C15" s="54"/>
      <c r="D15" s="54"/>
      <c r="E15" s="55"/>
      <c r="F15" s="55"/>
      <c r="G15" s="55"/>
      <c r="H15" s="55"/>
      <c r="I15" s="55"/>
      <c r="J15" s="55"/>
      <c r="K15" s="55"/>
      <c r="L15" s="30"/>
      <c r="M15" s="30"/>
      <c r="N15" s="30"/>
      <c r="O15" s="30"/>
      <c r="P15" s="31"/>
      <c r="Q15" s="31"/>
      <c r="R15" s="31"/>
      <c r="S15" s="32"/>
    </row>
    <row r="16" spans="1:31" ht="24" customHeight="1" x14ac:dyDescent="0.2">
      <c r="A16" s="33"/>
      <c r="B16" s="30" t="s">
        <v>50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31"/>
      <c r="R16" s="31"/>
      <c r="S16" s="32"/>
      <c r="AA16" s="3" t="s">
        <v>32</v>
      </c>
      <c r="AB16" s="4"/>
      <c r="AC16" s="4">
        <v>1300000</v>
      </c>
      <c r="AD16" s="4"/>
      <c r="AE16" s="5">
        <v>600000</v>
      </c>
    </row>
    <row r="17" spans="1:31" ht="24" customHeight="1" x14ac:dyDescent="0.2">
      <c r="A17" s="33"/>
      <c r="B17" s="30" t="s">
        <v>36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2"/>
      <c r="AA17" s="6">
        <v>1300001</v>
      </c>
      <c r="AB17" s="7"/>
      <c r="AC17" s="7">
        <v>4100000</v>
      </c>
      <c r="AD17" s="7"/>
      <c r="AE17" s="8" t="s">
        <v>27</v>
      </c>
    </row>
    <row r="18" spans="1:31" ht="24" customHeight="1" x14ac:dyDescent="0.2">
      <c r="A18" s="33"/>
      <c r="B18" s="30" t="s">
        <v>51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2"/>
      <c r="AA18" s="6">
        <v>4100001</v>
      </c>
      <c r="AB18" s="7"/>
      <c r="AC18" s="7">
        <v>7700000</v>
      </c>
      <c r="AD18" s="7"/>
      <c r="AE18" s="8" t="s">
        <v>28</v>
      </c>
    </row>
    <row r="19" spans="1:31" ht="24" customHeight="1" thickBo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6"/>
      <c r="R19" s="36"/>
      <c r="S19" s="37"/>
      <c r="AA19" s="6">
        <v>7700001</v>
      </c>
      <c r="AB19" s="7"/>
      <c r="AC19" s="7">
        <v>10000000</v>
      </c>
      <c r="AD19" s="7"/>
      <c r="AE19" s="8" t="s">
        <v>29</v>
      </c>
    </row>
    <row r="20" spans="1:31" ht="24" hidden="1" customHeight="1" outlineLevel="1" x14ac:dyDescent="0.2">
      <c r="T20" s="1"/>
      <c r="U20" s="13"/>
      <c r="V20" s="1"/>
      <c r="W20" s="1"/>
      <c r="X20" s="13"/>
      <c r="AA20" s="9">
        <v>10000001</v>
      </c>
      <c r="AB20" s="10"/>
      <c r="AC20" s="10"/>
      <c r="AD20" s="10"/>
      <c r="AE20" s="11">
        <v>1955000</v>
      </c>
    </row>
    <row r="21" spans="1:31" ht="24" hidden="1" customHeight="1" outlineLevel="1" x14ac:dyDescent="0.2">
      <c r="T21" s="1"/>
      <c r="U21" s="13"/>
      <c r="V21" s="1"/>
      <c r="W21" s="1"/>
      <c r="X21" s="13"/>
    </row>
    <row r="22" spans="1:31" ht="24" hidden="1" customHeight="1" outlineLevel="1" x14ac:dyDescent="0.2">
      <c r="T22" s="1"/>
      <c r="U22" s="13"/>
      <c r="V22" s="1"/>
      <c r="W22" s="1"/>
      <c r="X22" s="13"/>
    </row>
    <row r="23" spans="1:31" ht="24" hidden="1" customHeight="1" outlineLevel="1" x14ac:dyDescent="0.2">
      <c r="T23" s="3" t="s">
        <v>7</v>
      </c>
      <c r="W23" s="3" t="s">
        <v>8</v>
      </c>
      <c r="Z23" s="3" t="s">
        <v>9</v>
      </c>
    </row>
    <row r="24" spans="1:31" ht="24" hidden="1" customHeight="1" outlineLevel="1" x14ac:dyDescent="0.2">
      <c r="T24" s="3" t="s">
        <v>10</v>
      </c>
      <c r="U24" s="3" t="s">
        <v>11</v>
      </c>
      <c r="V24" s="3" t="s">
        <v>12</v>
      </c>
      <c r="W24" s="3" t="s">
        <v>10</v>
      </c>
      <c r="X24" s="3" t="s">
        <v>11</v>
      </c>
      <c r="Y24" s="3" t="s">
        <v>12</v>
      </c>
      <c r="Z24" s="3" t="s">
        <v>10</v>
      </c>
      <c r="AA24" s="3" t="s">
        <v>11</v>
      </c>
      <c r="AB24" s="3" t="s">
        <v>12</v>
      </c>
    </row>
    <row r="25" spans="1:31" ht="24" hidden="1" customHeight="1" outlineLevel="1" x14ac:dyDescent="0.2">
      <c r="C25">
        <f>COUNTA(C4:C8)</f>
        <v>0</v>
      </c>
      <c r="D25" t="s">
        <v>15</v>
      </c>
      <c r="T25" s="12" t="str">
        <f>IF((SUM(V4:Y4)-430000)*0.0575&gt;=0,(SUM(V4:Y4)-430000)*0.0575*S4/12,"")</f>
        <v/>
      </c>
      <c r="U25" s="12" t="str">
        <f>IF(S4&gt;0,19500*S4/12*$V$32,"")</f>
        <v/>
      </c>
      <c r="V25" s="48" t="str">
        <f>IF(19000*MAXA(S4:S8)/12&gt;0,19000*MAXA(S4:S8)/12*V32,"")</f>
        <v/>
      </c>
      <c r="W25" s="12" t="str">
        <f>IF((SUM(V4:Y4)-430000)*0.027&gt;=0,(SUM(V4:Y4)-430000)*0.027*S4/12,"")</f>
        <v/>
      </c>
      <c r="X25" s="12" t="str">
        <f>IF(S4&gt;0,9500*S4/12*$V$32,"")</f>
        <v/>
      </c>
      <c r="Y25" s="49" t="str">
        <f>IF(7000*MAXA(S4:S8)/12&gt;0,7000*MAXA(S4:S8)/12*V32,"")</f>
        <v/>
      </c>
      <c r="Z25" s="12" t="str">
        <f>IF(AND(T4&gt;0,(SUM(V4:Y4)-430000)*0.021&gt;=0),(SUM(V4:Y4)-430000)*0.021*T4/12,"")</f>
        <v/>
      </c>
      <c r="AA25" s="12" t="str">
        <f>IF(T4&gt;0,9800*T4/12*$V$32,"")</f>
        <v/>
      </c>
      <c r="AB25" s="49" t="str">
        <f>IF(5800*MAXA(T4:T8)/12&gt;0,5800*MAXA(T4:T8)/12*V32,"")</f>
        <v/>
      </c>
    </row>
    <row r="26" spans="1:31" ht="24" customHeight="1" collapsed="1" x14ac:dyDescent="0.2">
      <c r="T26" s="12" t="str">
        <f t="shared" ref="T26:T29" si="4">IF((SUM(V5:Y5)-430000)*0.0575&gt;=0,(SUM(V5:Y5)-430000)*0.0575*S5/12,"")</f>
        <v/>
      </c>
      <c r="U26" s="12" t="str">
        <f t="shared" ref="U26:U29" si="5">IF(S5&gt;0,19500*S5/12*$V$32,"")</f>
        <v/>
      </c>
      <c r="V26" s="48"/>
      <c r="W26" s="12" t="str">
        <f t="shared" ref="W26:W29" si="6">IF((SUM(V5:Y5)-430000)*0.027&gt;=0,(SUM(V5:Y5)-430000)*0.027*S5/12,"")</f>
        <v/>
      </c>
      <c r="X26" s="12" t="str">
        <f t="shared" ref="X26:X29" si="7">IF(S5&gt;0,9500*S5/12*$V$32,"")</f>
        <v/>
      </c>
      <c r="Y26" s="50"/>
      <c r="Z26" s="12" t="str">
        <f>IF(AND(T5&gt;0,(SUM(V5:Y5)-430000)*0.021&gt;=0),(SUM(V5:Y5)-430000)*0.021*T5/12,"")</f>
        <v/>
      </c>
      <c r="AA26" s="12" t="str">
        <f t="shared" ref="AA26:AA29" si="8">IF(T5&gt;0,9800*T5/12*$V$32,"")</f>
        <v/>
      </c>
      <c r="AB26" s="50"/>
    </row>
    <row r="27" spans="1:31" s="38" customFormat="1" ht="24" customHeight="1" x14ac:dyDescent="0.2">
      <c r="P27" s="39"/>
      <c r="Q27" s="39"/>
      <c r="R27" s="40"/>
      <c r="S27" s="39"/>
      <c r="T27" s="41" t="str">
        <f t="shared" si="4"/>
        <v/>
      </c>
      <c r="U27" s="41" t="str">
        <f t="shared" si="5"/>
        <v/>
      </c>
      <c r="V27" s="48"/>
      <c r="W27" s="41" t="str">
        <f t="shared" si="6"/>
        <v/>
      </c>
      <c r="X27" s="41" t="str">
        <f t="shared" si="7"/>
        <v/>
      </c>
      <c r="Y27" s="50"/>
      <c r="Z27" s="41" t="str">
        <f t="shared" ref="Z27:Z29" si="9">IF(AND(T6&gt;0,(SUM(V6:Y6)-430000)*0.021&gt;=0),(SUM(V6:Y6)-430000)*0.021*T6/12,"")</f>
        <v/>
      </c>
      <c r="AA27" s="41" t="str">
        <f t="shared" si="8"/>
        <v/>
      </c>
      <c r="AB27" s="50"/>
      <c r="AC27" s="39"/>
      <c r="AD27" s="39"/>
      <c r="AE27" s="39"/>
    </row>
    <row r="28" spans="1:31" s="38" customFormat="1" ht="24" customHeight="1" x14ac:dyDescent="0.2">
      <c r="P28" s="39"/>
      <c r="Q28" s="39"/>
      <c r="R28" s="40"/>
      <c r="S28" s="39"/>
      <c r="T28" s="41" t="str">
        <f t="shared" si="4"/>
        <v/>
      </c>
      <c r="U28" s="41" t="str">
        <f t="shared" si="5"/>
        <v/>
      </c>
      <c r="V28" s="48"/>
      <c r="W28" s="41" t="str">
        <f t="shared" si="6"/>
        <v/>
      </c>
      <c r="X28" s="41" t="str">
        <f t="shared" si="7"/>
        <v/>
      </c>
      <c r="Y28" s="50"/>
      <c r="Z28" s="41" t="str">
        <f t="shared" si="9"/>
        <v/>
      </c>
      <c r="AA28" s="41" t="str">
        <f t="shared" si="8"/>
        <v/>
      </c>
      <c r="AB28" s="50"/>
      <c r="AC28" s="39"/>
      <c r="AD28" s="39"/>
      <c r="AE28" s="39"/>
    </row>
    <row r="29" spans="1:31" s="38" customFormat="1" ht="24" customHeight="1" x14ac:dyDescent="0.2">
      <c r="P29" s="39"/>
      <c r="Q29" s="39"/>
      <c r="R29" s="40"/>
      <c r="S29" s="39"/>
      <c r="T29" s="41" t="str">
        <f t="shared" si="4"/>
        <v/>
      </c>
      <c r="U29" s="41" t="str">
        <f t="shared" si="5"/>
        <v/>
      </c>
      <c r="V29" s="48"/>
      <c r="W29" s="41" t="str">
        <f t="shared" si="6"/>
        <v/>
      </c>
      <c r="X29" s="41" t="str">
        <f t="shared" si="7"/>
        <v/>
      </c>
      <c r="Y29" s="51"/>
      <c r="Z29" s="41" t="str">
        <f t="shared" si="9"/>
        <v/>
      </c>
      <c r="AA29" s="41" t="str">
        <f t="shared" si="8"/>
        <v/>
      </c>
      <c r="AB29" s="51"/>
      <c r="AC29" s="39"/>
      <c r="AD29" s="39"/>
      <c r="AE29" s="39"/>
    </row>
    <row r="30" spans="1:31" s="38" customFormat="1" ht="24" customHeight="1" x14ac:dyDescent="0.2">
      <c r="P30" s="39" t="str">
        <f>IF((SUM(V7:Y7)-430000)*0.0575&gt;=0,(SUM(V7:Y7)-430000)*0.0575*S7/12,"")</f>
        <v/>
      </c>
      <c r="Q30" s="39" t="str">
        <f>IF(S7&gt;0,19500*S7/12*$R$34,"")</f>
        <v/>
      </c>
      <c r="R30" s="40"/>
      <c r="S30" s="39" t="str">
        <f>IF((SUM(V7:Y7)-430000)*0.027&gt;=0,(SUM(V7:Y7)-430000)*0.027*S7/12,"")</f>
        <v/>
      </c>
      <c r="T30" s="39"/>
      <c r="U30" s="39"/>
      <c r="V30" s="39">
        <f>IF(ROUNDDOWN(SUM(T25:V29),-2)&lt;660000,ROUNDDOWN(SUM(T25:V29),-2),660000)</f>
        <v>0</v>
      </c>
      <c r="W30" s="39"/>
      <c r="X30" s="39"/>
      <c r="Y30" s="39">
        <f>IF(ROUNDDOWN(SUM(W25:Y29),-2)&lt;260000,ROUNDDOWN(SUM(W25:Y29),-2),260000)</f>
        <v>0</v>
      </c>
      <c r="Z30" s="39"/>
      <c r="AA30" s="39"/>
      <c r="AB30" s="39">
        <f>IF(ROUNDDOWN(SUM(Z25:AB29),-2)&lt;170000,ROUNDDOWN(SUM(Z25:AB29),-2),170000)</f>
        <v>0</v>
      </c>
      <c r="AC30" s="39"/>
      <c r="AD30" s="39"/>
      <c r="AE30" s="39"/>
    </row>
    <row r="31" spans="1:31" s="38" customFormat="1" ht="24" customHeight="1" x14ac:dyDescent="0.2">
      <c r="P31" s="39"/>
      <c r="Q31" s="39"/>
      <c r="R31" s="40"/>
      <c r="S31" s="39" t="str">
        <f>IF((SUM(V8:Y8)-430000)*0.027&gt;=0,(SUM(V8:Y8)-430000)*0.027*S8/12,"")</f>
        <v/>
      </c>
      <c r="T31" s="39" t="s">
        <v>16</v>
      </c>
      <c r="U31" s="39" t="s">
        <v>17</v>
      </c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ht="24" customHeight="1" x14ac:dyDescent="0.2">
      <c r="T32" s="2">
        <f>SUM(X4:Z8,V4:V8)</f>
        <v>0</v>
      </c>
      <c r="U32" s="2" t="str">
        <f>IF(V32=0.3,"7割",(IF(V32=0.5,"5割",(IF(V32=0.8,"2割","非該当")))))</f>
        <v>7割</v>
      </c>
      <c r="V32" s="14">
        <f>IF(T32&lt;(430000+100000*U10),0.3,(IF(T32&lt;(430000+100000*U10+305000*C25),0.5,(IF(T32&lt;(430000+100000*U10+560000*C25),0.8,1)))))</f>
        <v>0.3</v>
      </c>
      <c r="AB32" s="2">
        <f>SUM(V30,Y30,AB30)</f>
        <v>0</v>
      </c>
    </row>
    <row r="34" spans="28:28" ht="24" customHeight="1" x14ac:dyDescent="0.2">
      <c r="AB34" s="2" t="e">
        <f>AB32/MAXA(S4:S8)</f>
        <v>#DIV/0!</v>
      </c>
    </row>
  </sheetData>
  <sheetProtection algorithmName="SHA-512" hashValue="j3NMNFwgxGWtkpUCMQND0A1R/lQHqlf+nnDKKlX42nZG1OUDpSNPhyG9VnB+RfHkfrIFhtOL5/oOStBDc202pg==" saltValue="i6y7xSHQAt7tBnBKzQP0AA==" spinCount="100000" sheet="1" objects="1" scenarios="1"/>
  <mergeCells count="13">
    <mergeCell ref="AB25:AB29"/>
    <mergeCell ref="B12:D13"/>
    <mergeCell ref="B14:D15"/>
    <mergeCell ref="E12:K13"/>
    <mergeCell ref="E14:K15"/>
    <mergeCell ref="C2:C3"/>
    <mergeCell ref="B2:B3"/>
    <mergeCell ref="A2:A3"/>
    <mergeCell ref="V25:V29"/>
    <mergeCell ref="Y25:Y29"/>
    <mergeCell ref="P2:R2"/>
    <mergeCell ref="D2:O2"/>
    <mergeCell ref="S2:S3"/>
  </mergeCells>
  <phoneticPr fontId="1"/>
  <dataValidations count="1">
    <dataValidation type="list" allowBlank="1" showInputMessage="1" showErrorMessage="1" sqref="D4:O8" xr:uid="{00000000-0002-0000-0000-000000000000}">
      <formula1>$D$25:$D$26</formula1>
    </dataValidation>
  </dataValidations>
  <printOptions horizontalCentered="1"/>
  <pageMargins left="0.70866141732283472" right="0.70866141732283472" top="0.47244094488188981" bottom="0.74803149606299213" header="0.51181102362204722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"/>
  <sheetViews>
    <sheetView zoomScaleNormal="100" zoomScaleSheetLayoutView="100" workbookViewId="0">
      <selection activeCell="D7" sqref="D7"/>
    </sheetView>
  </sheetViews>
  <sheetFormatPr defaultRowHeight="13.2" x14ac:dyDescent="0.2"/>
  <cols>
    <col min="2" max="2" width="12.44140625" customWidth="1"/>
    <col min="3" max="3" width="6.21875" customWidth="1"/>
    <col min="4" max="15" width="4" customWidth="1"/>
    <col min="16" max="18" width="15" style="2" customWidth="1"/>
    <col min="19" max="19" width="10.109375" style="2" customWidth="1"/>
  </cols>
  <sheetData>
    <row r="1" spans="1:19" ht="24" customHeight="1" x14ac:dyDescent="0.2">
      <c r="A1" s="42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  <c r="Q1" s="44"/>
      <c r="R1" s="44"/>
      <c r="S1" s="45"/>
    </row>
    <row r="2" spans="1:19" ht="24" customHeight="1" x14ac:dyDescent="0.2">
      <c r="A2" s="47"/>
      <c r="B2" s="46" t="s">
        <v>5</v>
      </c>
      <c r="C2" s="46" t="s">
        <v>0</v>
      </c>
      <c r="D2" s="46" t="s">
        <v>49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52" t="s">
        <v>37</v>
      </c>
      <c r="Q2" s="52"/>
      <c r="R2" s="52"/>
      <c r="S2" s="53" t="s">
        <v>4</v>
      </c>
    </row>
    <row r="3" spans="1:19" ht="24" customHeight="1" x14ac:dyDescent="0.2">
      <c r="A3" s="47"/>
      <c r="B3" s="46"/>
      <c r="C3" s="46"/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  <c r="J3" s="21">
        <v>10</v>
      </c>
      <c r="K3" s="21">
        <v>11</v>
      </c>
      <c r="L3" s="21">
        <v>12</v>
      </c>
      <c r="M3" s="21">
        <v>1</v>
      </c>
      <c r="N3" s="21">
        <v>2</v>
      </c>
      <c r="O3" s="21">
        <v>3</v>
      </c>
      <c r="P3" s="22" t="s">
        <v>18</v>
      </c>
      <c r="Q3" s="22" t="s">
        <v>19</v>
      </c>
      <c r="R3" s="22" t="s">
        <v>3</v>
      </c>
      <c r="S3" s="53"/>
    </row>
    <row r="4" spans="1:19" ht="24" customHeight="1" x14ac:dyDescent="0.2">
      <c r="A4" s="27" t="s">
        <v>2</v>
      </c>
      <c r="B4" s="18" t="s">
        <v>45</v>
      </c>
      <c r="C4" s="18">
        <v>42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>
        <v>3000000</v>
      </c>
      <c r="Q4" s="20">
        <v>0</v>
      </c>
      <c r="R4" s="20">
        <v>0</v>
      </c>
      <c r="S4" s="28">
        <f>COUNTA(D4:O4)</f>
        <v>0</v>
      </c>
    </row>
    <row r="5" spans="1:19" ht="24" customHeight="1" x14ac:dyDescent="0.2">
      <c r="A5" s="27" t="s">
        <v>38</v>
      </c>
      <c r="B5" s="18" t="s">
        <v>46</v>
      </c>
      <c r="C5" s="18">
        <v>38</v>
      </c>
      <c r="D5" s="19"/>
      <c r="E5" s="19"/>
      <c r="F5" s="19"/>
      <c r="G5" s="19"/>
      <c r="H5" s="19" t="s">
        <v>14</v>
      </c>
      <c r="I5" s="19" t="s">
        <v>14</v>
      </c>
      <c r="J5" s="19" t="s">
        <v>14</v>
      </c>
      <c r="K5" s="19" t="s">
        <v>14</v>
      </c>
      <c r="L5" s="19" t="s">
        <v>14</v>
      </c>
      <c r="M5" s="19" t="s">
        <v>14</v>
      </c>
      <c r="N5" s="19" t="s">
        <v>14</v>
      </c>
      <c r="O5" s="19" t="s">
        <v>14</v>
      </c>
      <c r="P5" s="20">
        <v>0</v>
      </c>
      <c r="Q5" s="20">
        <v>0</v>
      </c>
      <c r="R5" s="20">
        <v>0</v>
      </c>
      <c r="S5" s="28">
        <f t="shared" ref="S5:S8" si="0">COUNTA(D5:O5)</f>
        <v>8</v>
      </c>
    </row>
    <row r="6" spans="1:19" ht="24" customHeight="1" x14ac:dyDescent="0.2">
      <c r="A6" s="27" t="s">
        <v>39</v>
      </c>
      <c r="B6" s="18" t="s">
        <v>48</v>
      </c>
      <c r="C6" s="18">
        <v>15</v>
      </c>
      <c r="D6" s="19"/>
      <c r="E6" s="19"/>
      <c r="F6" s="19"/>
      <c r="G6" s="19"/>
      <c r="H6" s="19" t="s">
        <v>14</v>
      </c>
      <c r="I6" s="19" t="s">
        <v>14</v>
      </c>
      <c r="J6" s="19" t="s">
        <v>14</v>
      </c>
      <c r="K6" s="19" t="s">
        <v>14</v>
      </c>
      <c r="L6" s="19" t="s">
        <v>14</v>
      </c>
      <c r="M6" s="19" t="s">
        <v>14</v>
      </c>
      <c r="N6" s="19" t="s">
        <v>14</v>
      </c>
      <c r="O6" s="19" t="s">
        <v>14</v>
      </c>
      <c r="P6" s="20">
        <v>0</v>
      </c>
      <c r="Q6" s="20">
        <v>0</v>
      </c>
      <c r="R6" s="20">
        <v>0</v>
      </c>
      <c r="S6" s="28">
        <f t="shared" si="0"/>
        <v>8</v>
      </c>
    </row>
    <row r="7" spans="1:19" ht="24" customHeight="1" x14ac:dyDescent="0.2">
      <c r="A7" s="27" t="s">
        <v>40</v>
      </c>
      <c r="B7" s="18" t="s">
        <v>47</v>
      </c>
      <c r="C7" s="18">
        <v>64</v>
      </c>
      <c r="D7" s="19" t="s">
        <v>14</v>
      </c>
      <c r="E7" s="19" t="s">
        <v>14</v>
      </c>
      <c r="F7" s="19" t="s">
        <v>14</v>
      </c>
      <c r="G7" s="19" t="s">
        <v>14</v>
      </c>
      <c r="H7" s="19" t="s">
        <v>14</v>
      </c>
      <c r="I7" s="19" t="s">
        <v>14</v>
      </c>
      <c r="J7" s="19" t="s">
        <v>14</v>
      </c>
      <c r="K7" s="19" t="s">
        <v>14</v>
      </c>
      <c r="L7" s="19" t="s">
        <v>14</v>
      </c>
      <c r="M7" s="19" t="s">
        <v>14</v>
      </c>
      <c r="N7" s="19" t="s">
        <v>14</v>
      </c>
      <c r="O7" s="19" t="s">
        <v>14</v>
      </c>
      <c r="P7" s="20">
        <v>0</v>
      </c>
      <c r="Q7" s="20">
        <v>1000000</v>
      </c>
      <c r="R7" s="20">
        <v>300000</v>
      </c>
      <c r="S7" s="28">
        <f t="shared" si="0"/>
        <v>12</v>
      </c>
    </row>
    <row r="8" spans="1:19" ht="24" customHeight="1" x14ac:dyDescent="0.2">
      <c r="A8" s="27" t="s">
        <v>41</v>
      </c>
      <c r="B8" s="18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20"/>
      <c r="Q8" s="20"/>
      <c r="R8" s="20"/>
      <c r="S8" s="28">
        <f t="shared" si="0"/>
        <v>0</v>
      </c>
    </row>
    <row r="9" spans="1:19" ht="24" customHeight="1" x14ac:dyDescent="0.2">
      <c r="A9" s="29" t="s">
        <v>42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1"/>
      <c r="R9" s="31"/>
      <c r="S9" s="32"/>
    </row>
    <row r="10" spans="1:19" ht="24" customHeight="1" x14ac:dyDescent="0.2">
      <c r="A10" s="29" t="s">
        <v>43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  <c r="Q10" s="31"/>
      <c r="R10" s="31"/>
      <c r="S10" s="32"/>
    </row>
    <row r="11" spans="1:19" ht="24" customHeight="1" x14ac:dyDescent="0.2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  <c r="Q11" s="31"/>
      <c r="R11" s="31"/>
      <c r="S11" s="32"/>
    </row>
    <row r="12" spans="1:19" ht="24" customHeight="1" x14ac:dyDescent="0.2">
      <c r="A12" s="33"/>
      <c r="B12" s="54" t="s">
        <v>54</v>
      </c>
      <c r="C12" s="54"/>
      <c r="D12" s="54"/>
      <c r="E12" s="55">
        <v>137600</v>
      </c>
      <c r="F12" s="55"/>
      <c r="G12" s="55"/>
      <c r="H12" s="55"/>
      <c r="I12" s="55"/>
      <c r="J12" s="55"/>
      <c r="K12" s="55"/>
      <c r="L12" s="30"/>
      <c r="M12" s="30"/>
      <c r="N12" s="30"/>
      <c r="O12" s="30"/>
      <c r="P12" s="31"/>
      <c r="Q12" s="31"/>
      <c r="R12" s="31"/>
      <c r="S12" s="32"/>
    </row>
    <row r="13" spans="1:19" ht="24" customHeight="1" x14ac:dyDescent="0.2">
      <c r="A13" s="33"/>
      <c r="B13" s="54"/>
      <c r="C13" s="54"/>
      <c r="D13" s="54"/>
      <c r="E13" s="55"/>
      <c r="F13" s="55"/>
      <c r="G13" s="55"/>
      <c r="H13" s="55"/>
      <c r="I13" s="55"/>
      <c r="J13" s="55"/>
      <c r="K13" s="55"/>
      <c r="L13" s="30"/>
      <c r="M13" s="30"/>
      <c r="N13" s="30"/>
      <c r="O13" s="30"/>
      <c r="P13" s="31"/>
      <c r="Q13" s="31"/>
      <c r="R13" s="31"/>
      <c r="S13" s="32"/>
    </row>
    <row r="14" spans="1:19" ht="24" customHeight="1" x14ac:dyDescent="0.2">
      <c r="A14" s="33"/>
      <c r="B14" s="54" t="s">
        <v>35</v>
      </c>
      <c r="C14" s="54"/>
      <c r="D14" s="54"/>
      <c r="E14" s="55">
        <v>11466</v>
      </c>
      <c r="F14" s="55"/>
      <c r="G14" s="55"/>
      <c r="H14" s="55"/>
      <c r="I14" s="55"/>
      <c r="J14" s="55"/>
      <c r="K14" s="55"/>
      <c r="L14" s="30"/>
      <c r="M14" s="30"/>
      <c r="N14" s="30"/>
      <c r="O14" s="30"/>
      <c r="P14" s="31"/>
      <c r="Q14" s="31"/>
      <c r="R14" s="31"/>
      <c r="S14" s="32"/>
    </row>
    <row r="15" spans="1:19" ht="24" customHeight="1" x14ac:dyDescent="0.2">
      <c r="A15" s="33"/>
      <c r="B15" s="54"/>
      <c r="C15" s="54"/>
      <c r="D15" s="54"/>
      <c r="E15" s="55"/>
      <c r="F15" s="55"/>
      <c r="G15" s="55"/>
      <c r="H15" s="55"/>
      <c r="I15" s="55"/>
      <c r="J15" s="55"/>
      <c r="K15" s="55"/>
      <c r="L15" s="30"/>
      <c r="M15" s="30"/>
      <c r="N15" s="30"/>
      <c r="O15" s="30"/>
      <c r="P15" s="31"/>
      <c r="Q15" s="31"/>
      <c r="R15" s="31"/>
      <c r="S15" s="32"/>
    </row>
    <row r="16" spans="1:19" ht="24" customHeight="1" x14ac:dyDescent="0.2">
      <c r="A16" s="33"/>
      <c r="B16" s="30" t="s">
        <v>52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/>
      <c r="Q16" s="31"/>
      <c r="R16" s="31"/>
      <c r="S16" s="32"/>
    </row>
    <row r="17" spans="1:19" ht="24" customHeight="1" x14ac:dyDescent="0.2">
      <c r="A17" s="33"/>
      <c r="B17" s="30" t="s">
        <v>36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31"/>
      <c r="R17" s="31"/>
      <c r="S17" s="32"/>
    </row>
    <row r="18" spans="1:19" ht="24" customHeight="1" x14ac:dyDescent="0.2">
      <c r="A18" s="33"/>
      <c r="B18" s="30" t="s">
        <v>51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1"/>
      <c r="Q18" s="31"/>
      <c r="R18" s="31"/>
      <c r="S18" s="32"/>
    </row>
    <row r="19" spans="1:19" ht="24" customHeight="1" thickBot="1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6"/>
      <c r="R19" s="36"/>
      <c r="S19" s="37"/>
    </row>
  </sheetData>
  <sheetProtection algorithmName="SHA-512" hashValue="Gi+DYva3t0kxWd5YIPxcX/z+WIEUsEeLaoDjzOPgBknqxGq5o8itrBkN/ODAViTHWA9d0S103MFzpDwbe8slDQ==" saltValue="PfIsSdQ27n1mE5+Z3zVb9g==" spinCount="100000" sheet="1" objects="1" scenarios="1"/>
  <mergeCells count="10">
    <mergeCell ref="S2:S3"/>
    <mergeCell ref="B12:D13"/>
    <mergeCell ref="E12:K13"/>
    <mergeCell ref="B14:D15"/>
    <mergeCell ref="E14:K15"/>
    <mergeCell ref="A2:A3"/>
    <mergeCell ref="B2:B3"/>
    <mergeCell ref="C2:C3"/>
    <mergeCell ref="D2:O2"/>
    <mergeCell ref="P2:R2"/>
  </mergeCells>
  <phoneticPr fontId="1"/>
  <dataValidations count="1">
    <dataValidation type="list" allowBlank="1" showInputMessage="1" showErrorMessage="1" sqref="D4:O8" xr:uid="{00000000-0002-0000-01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R７国保税試算</vt:lpstr>
      <vt:lpstr>入力例</vt:lpstr>
      <vt:lpstr>'R７国保税試算'!Print_Area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根本 幹大</dc:creator>
  <cp:lastModifiedBy>石田 沙織</cp:lastModifiedBy>
  <cp:lastPrinted>2021-07-05T00:17:33Z</cp:lastPrinted>
  <dcterms:created xsi:type="dcterms:W3CDTF">2021-06-30T23:22:48Z</dcterms:created>
  <dcterms:modified xsi:type="dcterms:W3CDTF">2025-06-27T04:06:09Z</dcterms:modified>
</cp:coreProperties>
</file>